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K9" authorId="0">
      <text>
        <r>
          <rPr>
            <sz val="8"/>
            <rFont val="Tahoma"/>
            <family val="0"/>
          </rPr>
          <t xml:space="preserve">Average of 3-4 h for farmer's market
</t>
        </r>
      </text>
    </comment>
    <comment ref="A12" authorId="0">
      <text>
        <r>
          <rPr>
            <b/>
            <sz val="8"/>
            <rFont val="Tahoma"/>
            <family val="0"/>
          </rPr>
          <t>Attachments to shirts for which we charge.
Average of $0-2 per shirt.</t>
        </r>
      </text>
    </comment>
    <comment ref="C7" authorId="0">
      <text>
        <r>
          <rPr>
            <b/>
            <sz val="8"/>
            <rFont val="Tahoma"/>
            <family val="0"/>
          </rPr>
          <t>70% Efficiency figure that combines slow  attendance, accidents, people taking longer.</t>
        </r>
      </text>
    </comment>
    <comment ref="A11" authorId="0">
      <text>
        <r>
          <rPr>
            <b/>
            <sz val="8"/>
            <rFont val="Tahoma"/>
            <family val="0"/>
          </rPr>
          <t>This includes sales tax, which enables working with round #'s at the markets.</t>
        </r>
      </text>
    </comment>
    <comment ref="A37" authorId="0">
      <text>
        <r>
          <rPr>
            <b/>
            <sz val="8"/>
            <rFont val="Tahoma"/>
            <family val="0"/>
          </rPr>
          <t>One hour per street fair to show new techniques to all employees, if applicable.  None for farmer's.</t>
        </r>
      </text>
    </comment>
    <comment ref="A38" authorId="0">
      <text>
        <r>
          <rPr>
            <b/>
            <sz val="8"/>
            <rFont val="Tahoma"/>
            <family val="0"/>
          </rPr>
          <t>Say 25% equal amounts for 4 years for all display hardware etc.
25%=$125.
Say 50 events/year.
Vehicle still excluded.</t>
        </r>
      </text>
    </comment>
    <comment ref="B5" authorId="0">
      <text>
        <r>
          <rPr>
            <b/>
            <sz val="8"/>
            <rFont val="Tahoma"/>
            <family val="0"/>
          </rPr>
          <t>Mom&amp;Pop
10x10 space
100% efficiency</t>
        </r>
      </text>
    </comment>
    <comment ref="C5" authorId="0">
      <text>
        <r>
          <rPr>
            <b/>
            <sz val="8"/>
            <rFont val="Tahoma"/>
            <family val="0"/>
          </rPr>
          <t>Mom&amp;Pop
10x10 space
70% efficiency</t>
        </r>
      </text>
    </comment>
    <comment ref="G5" authorId="0">
      <text>
        <r>
          <rPr>
            <b/>
            <sz val="8"/>
            <rFont val="Tahoma"/>
            <family val="0"/>
          </rPr>
          <t>Mom&amp;Pop
10x10 space
100% efficiency</t>
        </r>
      </text>
    </comment>
    <comment ref="K5" authorId="0">
      <text>
        <r>
          <rPr>
            <b/>
            <sz val="8"/>
            <rFont val="Tahoma"/>
            <family val="0"/>
          </rPr>
          <t>Mom&amp;Pop +4
4 spaces
70% efficiency
Very unlikely to have this number of spaces at FM.</t>
        </r>
      </text>
    </comment>
    <comment ref="D5" authorId="0">
      <text>
        <r>
          <rPr>
            <b/>
            <sz val="8"/>
            <rFont val="Tahoma"/>
            <family val="0"/>
          </rPr>
          <t>Adam's Ave Roots Fest weekend
Mom&amp;Pop 
1 space
70% efficiency</t>
        </r>
      </text>
    </comment>
    <comment ref="A30" authorId="0">
      <text>
        <r>
          <rPr>
            <b/>
            <sz val="8"/>
            <rFont val="Tahoma"/>
            <family val="0"/>
          </rPr>
          <t># of workers x 
hours/event x
Pay/hour</t>
        </r>
      </text>
    </comment>
    <comment ref="E5" authorId="0">
      <text>
        <r>
          <rPr>
            <b/>
            <sz val="8"/>
            <rFont val="Tahoma"/>
            <family val="0"/>
          </rPr>
          <t>Adam's Ave Roots Fest weekend
Mom&amp;Pop +1
2 spaces
70% efficiency</t>
        </r>
      </text>
    </comment>
    <comment ref="F5" authorId="0">
      <text>
        <r>
          <rPr>
            <b/>
            <sz val="8"/>
            <rFont val="Tahoma"/>
            <family val="0"/>
          </rPr>
          <t>Adam's Ave Roots Fest weekend
Mom&amp;Pop +4
4 spaces
70% efficiency</t>
        </r>
      </text>
    </comment>
    <comment ref="A31" authorId="0">
      <text>
        <r>
          <rPr>
            <b/>
            <sz val="8"/>
            <rFont val="Tahoma"/>
            <family val="0"/>
          </rPr>
          <t>10% of wages if target is met.</t>
        </r>
      </text>
    </comment>
    <comment ref="H5" authorId="0">
      <text>
        <r>
          <rPr>
            <b/>
            <sz val="8"/>
            <rFont val="Tahoma"/>
            <family val="0"/>
          </rPr>
          <t>Mom&amp;Pop
10x10 space
70% efficiency</t>
        </r>
      </text>
    </comment>
    <comment ref="H9" authorId="0">
      <text>
        <r>
          <rPr>
            <sz val="8"/>
            <rFont val="Tahoma"/>
            <family val="0"/>
          </rPr>
          <t xml:space="preserve">Average of 3-4 h for farmer's market
</t>
        </r>
      </text>
    </comment>
    <comment ref="I5" authorId="0">
      <text>
        <r>
          <rPr>
            <b/>
            <sz val="8"/>
            <rFont val="Tahoma"/>
            <family val="0"/>
          </rPr>
          <t>Mom&amp;Pop +1
2 spaces
70% efficiency</t>
        </r>
      </text>
    </comment>
    <comment ref="I9" authorId="0">
      <text>
        <r>
          <rPr>
            <sz val="8"/>
            <rFont val="Tahoma"/>
            <family val="0"/>
          </rPr>
          <t xml:space="preserve">Average of 3-4 h for farmer's market
</t>
        </r>
      </text>
    </comment>
    <comment ref="J5" authorId="0">
      <text>
        <r>
          <rPr>
            <b/>
            <sz val="8"/>
            <rFont val="Tahoma"/>
            <family val="0"/>
          </rPr>
          <t>Mom&amp;Pop +1
2 spaces
70% efficiency</t>
        </r>
      </text>
    </comment>
    <comment ref="J9" authorId="0">
      <text>
        <r>
          <rPr>
            <sz val="8"/>
            <rFont val="Tahoma"/>
            <family val="0"/>
          </rPr>
          <t xml:space="preserve">Average of 3-4 h for farmer's market
</t>
        </r>
      </text>
    </comment>
    <comment ref="A7" authorId="0">
      <text>
        <r>
          <rPr>
            <b/>
            <sz val="8"/>
            <rFont val="Tahoma"/>
            <family val="0"/>
          </rPr>
          <t>Max efficiency is defined as 10 shirts per hour per 10x10 space.</t>
        </r>
      </text>
    </comment>
  </commentList>
</comments>
</file>

<file path=xl/sharedStrings.xml><?xml version="1.0" encoding="utf-8"?>
<sst xmlns="http://schemas.openxmlformats.org/spreadsheetml/2006/main" count="51" uniqueCount="48">
  <si>
    <t>Gross profit</t>
  </si>
  <si>
    <t>Franchise Fee  5%</t>
  </si>
  <si>
    <t>Streetfair Max</t>
  </si>
  <si>
    <t>Farmer's Max</t>
  </si>
  <si>
    <t>Streetfair Typical</t>
  </si>
  <si>
    <t>Farmer's Typical</t>
  </si>
  <si>
    <t>Sales</t>
  </si>
  <si>
    <t>Price/shirt</t>
  </si>
  <si>
    <t>Other</t>
  </si>
  <si>
    <t>Total Sales</t>
  </si>
  <si>
    <t>Less Cost of Goods Sold</t>
  </si>
  <si>
    <t>Shirts/shirt</t>
  </si>
  <si>
    <t>Art Material/shirt</t>
  </si>
  <si>
    <t>Total Cost of Goods Sold</t>
  </si>
  <si>
    <t>Gross profit Percentage</t>
  </si>
  <si>
    <t>Operating Expenses</t>
  </si>
  <si>
    <t>Vendor Space Rental</t>
  </si>
  <si>
    <t>Wages</t>
  </si>
  <si>
    <t>Employee benefits/bonusses</t>
  </si>
  <si>
    <t>Payroll taxes?</t>
  </si>
  <si>
    <t>Travel</t>
  </si>
  <si>
    <t>Training and Development</t>
  </si>
  <si>
    <t>Total Operating Expenses</t>
  </si>
  <si>
    <t>Operating income</t>
  </si>
  <si>
    <t>Non-Operating Expenses</t>
  </si>
  <si>
    <t>Charitible Contribution  10%</t>
  </si>
  <si>
    <t>Total Non-Operating Expenses</t>
  </si>
  <si>
    <t>Income before Taxes</t>
  </si>
  <si>
    <t>Sales Tax (SD 7.75%)</t>
  </si>
  <si>
    <t>Hours/event selling</t>
  </si>
  <si>
    <t>Shirts/event selling</t>
  </si>
  <si>
    <t>Insurance ?</t>
  </si>
  <si>
    <t>Marketing ?</t>
  </si>
  <si>
    <t>Man Hours/event/person (2 people)</t>
  </si>
  <si>
    <t>Income before Tax/h (equal share, 0 wages)</t>
  </si>
  <si>
    <t>Roots Fest  1</t>
  </si>
  <si>
    <t>Roots Fest 2</t>
  </si>
  <si>
    <t>Roots Fest 4</t>
  </si>
  <si>
    <t>Shirts/hour/space</t>
  </si>
  <si>
    <t>Number of 10x10 spaces</t>
  </si>
  <si>
    <t>Vehicle running cost</t>
  </si>
  <si>
    <t>Farmer's Typical 2</t>
  </si>
  <si>
    <t>Farmer's Typical 4</t>
  </si>
  <si>
    <t>Depreciation of Assets - No vehicle</t>
  </si>
  <si>
    <t>Projected Income Statement per Event</t>
  </si>
  <si>
    <t>Vendor Space Rental/space</t>
  </si>
  <si>
    <t>Number of Employees</t>
  </si>
  <si>
    <t>Pay per hour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</si>
</sst>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 horizontal="left" indent="1"/>
    </xf>
    <xf numFmtId="4" fontId="0" fillId="0" borderId="9" xfId="0" applyNumberFormat="1" applyBorder="1" applyAlignment="1">
      <alignment/>
    </xf>
    <xf numFmtId="0" fontId="1" fillId="0" borderId="8" xfId="0" applyFont="1" applyBorder="1" applyAlignment="1">
      <alignment horizontal="left"/>
    </xf>
    <xf numFmtId="4" fontId="1" fillId="0" borderId="9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indent="1"/>
    </xf>
    <xf numFmtId="4" fontId="0" fillId="0" borderId="7" xfId="0" applyNumberFormat="1" applyFill="1" applyBorder="1" applyAlignment="1">
      <alignment/>
    </xf>
    <xf numFmtId="0" fontId="0" fillId="0" borderId="8" xfId="0" applyFont="1" applyBorder="1" applyAlignment="1">
      <alignment horizontal="left" indent="1"/>
    </xf>
    <xf numFmtId="0" fontId="0" fillId="0" borderId="6" xfId="0" applyFont="1" applyBorder="1" applyAlignment="1">
      <alignment horizontal="left"/>
    </xf>
    <xf numFmtId="0" fontId="4" fillId="2" borderId="6" xfId="0" applyFont="1" applyFill="1" applyBorder="1" applyAlignment="1">
      <alignment/>
    </xf>
    <xf numFmtId="0" fontId="0" fillId="0" borderId="6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4" fontId="4" fillId="2" borderId="0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2" borderId="0" xfId="0" applyFill="1" applyBorder="1" applyAlignment="1">
      <alignment/>
    </xf>
    <xf numFmtId="164" fontId="1" fillId="0" borderId="0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horizontal="left" indent="1"/>
    </xf>
    <xf numFmtId="4" fontId="5" fillId="0" borderId="0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workbookViewId="0" topLeftCell="A22">
      <selection activeCell="F29" sqref="F29"/>
    </sheetView>
  </sheetViews>
  <sheetFormatPr defaultColWidth="9.140625" defaultRowHeight="12.75"/>
  <cols>
    <col min="1" max="1" width="30.140625" style="0" customWidth="1"/>
    <col min="3" max="3" width="8.57421875" style="0" customWidth="1"/>
    <col min="4" max="4" width="9.28125" style="0" customWidth="1"/>
    <col min="5" max="6" width="8.57421875" style="0" customWidth="1"/>
    <col min="7" max="7" width="9.00390625" style="0" customWidth="1"/>
    <col min="8" max="10" width="9.28125" style="3" customWidth="1"/>
    <col min="11" max="11" width="9.28125" style="0" customWidth="1"/>
  </cols>
  <sheetData>
    <row r="1" ht="12.75"/>
    <row r="2" ht="12.75"/>
    <row r="3" spans="1:11" ht="12.75">
      <c r="A3" s="48" t="s">
        <v>44</v>
      </c>
      <c r="B3" s="49"/>
      <c r="C3" s="7"/>
      <c r="D3" s="7"/>
      <c r="E3" s="7"/>
      <c r="F3" s="7"/>
      <c r="G3" s="7"/>
      <c r="H3" s="46"/>
      <c r="I3" s="46"/>
      <c r="J3" s="46"/>
      <c r="K3" s="7"/>
    </row>
    <row r="4" ht="12.75"/>
    <row r="5" spans="1:11" s="2" customFormat="1" ht="39" thickBot="1">
      <c r="A5" s="13"/>
      <c r="B5" s="14" t="s">
        <v>2</v>
      </c>
      <c r="C5" s="14" t="s">
        <v>4</v>
      </c>
      <c r="D5" s="14" t="s">
        <v>35</v>
      </c>
      <c r="E5" s="14" t="s">
        <v>36</v>
      </c>
      <c r="F5" s="14" t="s">
        <v>37</v>
      </c>
      <c r="G5" s="14" t="s">
        <v>3</v>
      </c>
      <c r="H5" s="50" t="s">
        <v>5</v>
      </c>
      <c r="I5" s="50" t="s">
        <v>41</v>
      </c>
      <c r="J5" s="50" t="s">
        <v>41</v>
      </c>
      <c r="K5" s="15" t="s">
        <v>42</v>
      </c>
    </row>
    <row r="6" spans="1:11" s="2" customFormat="1" ht="12.75">
      <c r="A6" s="16" t="s">
        <v>6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ht="12.75">
      <c r="A7" s="19" t="s">
        <v>38</v>
      </c>
      <c r="B7" s="3">
        <v>10</v>
      </c>
      <c r="C7" s="3">
        <v>7</v>
      </c>
      <c r="D7" s="3">
        <v>7</v>
      </c>
      <c r="E7" s="3">
        <v>7</v>
      </c>
      <c r="F7" s="3">
        <v>7</v>
      </c>
      <c r="G7" s="3">
        <v>10</v>
      </c>
      <c r="H7" s="3">
        <v>7</v>
      </c>
      <c r="I7" s="3">
        <v>7</v>
      </c>
      <c r="J7" s="3">
        <v>4</v>
      </c>
      <c r="K7" s="20">
        <v>7</v>
      </c>
    </row>
    <row r="8" spans="1:11" ht="12.75">
      <c r="A8" s="19" t="s">
        <v>39</v>
      </c>
      <c r="B8" s="3">
        <v>1</v>
      </c>
      <c r="C8" s="3">
        <v>1</v>
      </c>
      <c r="D8" s="3">
        <v>1</v>
      </c>
      <c r="E8" s="5">
        <v>2</v>
      </c>
      <c r="F8" s="5">
        <v>4</v>
      </c>
      <c r="G8" s="5">
        <v>1</v>
      </c>
      <c r="H8" s="3">
        <v>1</v>
      </c>
      <c r="I8" s="3">
        <v>2</v>
      </c>
      <c r="J8" s="3">
        <v>2</v>
      </c>
      <c r="K8" s="20">
        <v>4</v>
      </c>
    </row>
    <row r="9" spans="1:11" ht="12.75">
      <c r="A9" s="19" t="s">
        <v>29</v>
      </c>
      <c r="B9" s="3">
        <v>8</v>
      </c>
      <c r="C9" s="3">
        <v>8</v>
      </c>
      <c r="D9" s="3">
        <v>19</v>
      </c>
      <c r="E9" s="3">
        <v>19</v>
      </c>
      <c r="F9" s="3">
        <v>19</v>
      </c>
      <c r="G9" s="3">
        <v>4</v>
      </c>
      <c r="H9" s="3">
        <v>3.5</v>
      </c>
      <c r="I9" s="3">
        <v>3.5</v>
      </c>
      <c r="J9" s="3">
        <v>3.5</v>
      </c>
      <c r="K9" s="20">
        <v>3.5</v>
      </c>
    </row>
    <row r="10" spans="1:11" ht="12.75">
      <c r="A10" s="19" t="s">
        <v>30</v>
      </c>
      <c r="B10" s="3">
        <f>PRODUCT(B7:B8:B9)</f>
        <v>80</v>
      </c>
      <c r="C10" s="3">
        <f>PRODUCT(C7:C8:C9)</f>
        <v>56</v>
      </c>
      <c r="D10" s="3">
        <f>PRODUCT(D7:D8:D9)</f>
        <v>133</v>
      </c>
      <c r="E10" s="3">
        <f>PRODUCT(E7:E8:E9)</f>
        <v>266</v>
      </c>
      <c r="F10" s="3">
        <f>PRODUCT(F7:F8:F9)</f>
        <v>532</v>
      </c>
      <c r="G10" s="3">
        <f>PRODUCT(G7:G8:G9)</f>
        <v>40</v>
      </c>
      <c r="H10" s="3">
        <f>PRODUCT(H7:H8:H9)</f>
        <v>24.5</v>
      </c>
      <c r="I10" s="3">
        <f>PRODUCT(I7:I8:I9)</f>
        <v>49</v>
      </c>
      <c r="J10" s="3">
        <f>PRODUCT(J7:J8:J9)</f>
        <v>28</v>
      </c>
      <c r="K10" s="3">
        <f>PRODUCT(K7:K8:K9)</f>
        <v>98</v>
      </c>
    </row>
    <row r="11" spans="1:11" ht="12.75">
      <c r="A11" s="19" t="s">
        <v>7</v>
      </c>
      <c r="B11" s="11">
        <v>10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21">
        <v>10</v>
      </c>
    </row>
    <row r="12" spans="1:11" ht="13.5" thickBot="1">
      <c r="A12" s="22" t="s">
        <v>8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23">
        <v>1</v>
      </c>
    </row>
    <row r="13" spans="1:11" s="1" customFormat="1" ht="13.5" thickBot="1">
      <c r="A13" s="24" t="s">
        <v>9</v>
      </c>
      <c r="B13" s="10">
        <f>B10*(B11+B12)</f>
        <v>880</v>
      </c>
      <c r="C13" s="10">
        <f aca="true" t="shared" si="0" ref="C13:J13">C10*(C11+C12)</f>
        <v>616</v>
      </c>
      <c r="D13" s="10">
        <f t="shared" si="0"/>
        <v>1463</v>
      </c>
      <c r="E13" s="10">
        <f t="shared" si="0"/>
        <v>2926</v>
      </c>
      <c r="F13" s="10">
        <f t="shared" si="0"/>
        <v>5852</v>
      </c>
      <c r="G13" s="10">
        <f t="shared" si="0"/>
        <v>440</v>
      </c>
      <c r="H13" s="9">
        <f t="shared" si="0"/>
        <v>269.5</v>
      </c>
      <c r="I13" s="9">
        <f t="shared" si="0"/>
        <v>539</v>
      </c>
      <c r="J13" s="9">
        <f t="shared" si="0"/>
        <v>308</v>
      </c>
      <c r="K13" s="25">
        <f>K10*(K11+K12)</f>
        <v>1078</v>
      </c>
    </row>
    <row r="14" spans="1:11" ht="12.75">
      <c r="A14" s="26"/>
      <c r="B14" s="11"/>
      <c r="C14" s="11"/>
      <c r="D14" s="11"/>
      <c r="E14" s="11"/>
      <c r="F14" s="11"/>
      <c r="G14" s="11"/>
      <c r="H14" s="11"/>
      <c r="I14" s="11"/>
      <c r="J14" s="11"/>
      <c r="K14" s="21"/>
    </row>
    <row r="15" spans="1:11" ht="12.75">
      <c r="A15" s="26" t="s">
        <v>10</v>
      </c>
      <c r="B15" s="11"/>
      <c r="C15" s="11"/>
      <c r="D15" s="11"/>
      <c r="E15" s="11"/>
      <c r="F15" s="11"/>
      <c r="G15" s="11"/>
      <c r="H15" s="11"/>
      <c r="I15" s="11"/>
      <c r="J15" s="11"/>
      <c r="K15" s="21"/>
    </row>
    <row r="16" spans="1:11" ht="12.75">
      <c r="A16" s="27" t="s">
        <v>11</v>
      </c>
      <c r="B16" s="11">
        <v>3</v>
      </c>
      <c r="C16" s="11">
        <v>3</v>
      </c>
      <c r="D16" s="11">
        <v>3</v>
      </c>
      <c r="E16" s="11">
        <v>3</v>
      </c>
      <c r="F16" s="11">
        <v>3</v>
      </c>
      <c r="G16" s="11">
        <v>3</v>
      </c>
      <c r="H16" s="12">
        <v>3</v>
      </c>
      <c r="I16" s="12">
        <v>3</v>
      </c>
      <c r="J16" s="12">
        <v>3</v>
      </c>
      <c r="K16" s="28">
        <v>3</v>
      </c>
    </row>
    <row r="17" spans="1:11" ht="12.75">
      <c r="A17" s="27" t="s">
        <v>12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2">
        <v>1</v>
      </c>
      <c r="I17" s="12">
        <v>1</v>
      </c>
      <c r="J17" s="12">
        <v>1</v>
      </c>
      <c r="K17" s="28">
        <v>1</v>
      </c>
    </row>
    <row r="18" spans="1:11" ht="12.75">
      <c r="A18" s="27" t="s">
        <v>28</v>
      </c>
      <c r="B18" s="11">
        <f>(B11+B12)*0.0775</f>
        <v>0.8525</v>
      </c>
      <c r="C18" s="11">
        <f>(C11+C12)*0.0775</f>
        <v>0.8525</v>
      </c>
      <c r="D18" s="11">
        <f>(D11+D12)*0.0775</f>
        <v>0.8525</v>
      </c>
      <c r="E18" s="11">
        <f>(E11+E12)*0.0775</f>
        <v>0.8525</v>
      </c>
      <c r="F18" s="11">
        <f>(F11+F12)*0.0775</f>
        <v>0.8525</v>
      </c>
      <c r="G18" s="11">
        <f>(G11+G12)*0.0775</f>
        <v>0.8525</v>
      </c>
      <c r="H18" s="11">
        <f>(H11+H12)*0.0775</f>
        <v>0.8525</v>
      </c>
      <c r="I18" s="11">
        <f>(I11+I12)*0.0775</f>
        <v>0.8525</v>
      </c>
      <c r="J18" s="11">
        <f>(J11+J12)*0.0775</f>
        <v>0.8525</v>
      </c>
      <c r="K18" s="21">
        <f>(K11+K12)*0.0775</f>
        <v>0.8525</v>
      </c>
    </row>
    <row r="19" spans="1:11" ht="13.5" thickBot="1">
      <c r="A19" s="29" t="s">
        <v>8</v>
      </c>
      <c r="B19" s="8"/>
      <c r="C19" s="8"/>
      <c r="D19" s="8"/>
      <c r="E19" s="8"/>
      <c r="F19" s="8"/>
      <c r="G19" s="8"/>
      <c r="H19" s="8"/>
      <c r="I19" s="8"/>
      <c r="J19" s="8"/>
      <c r="K19" s="23"/>
    </row>
    <row r="20" spans="1:11" s="4" customFormat="1" ht="13.5" thickBot="1">
      <c r="A20" s="24" t="s">
        <v>13</v>
      </c>
      <c r="B20" s="10">
        <f>B10*SUM(B16:B19)</f>
        <v>388.2</v>
      </c>
      <c r="C20" s="10">
        <f aca="true" t="shared" si="1" ref="C20:J20">C10*SUM(C16:C19)</f>
        <v>271.74</v>
      </c>
      <c r="D20" s="10">
        <f t="shared" si="1"/>
        <v>645.3825</v>
      </c>
      <c r="E20" s="10">
        <f t="shared" si="1"/>
        <v>1290.765</v>
      </c>
      <c r="F20" s="10">
        <f t="shared" si="1"/>
        <v>2581.53</v>
      </c>
      <c r="G20" s="10">
        <f t="shared" si="1"/>
        <v>194.1</v>
      </c>
      <c r="H20" s="9">
        <f t="shared" si="1"/>
        <v>118.88625</v>
      </c>
      <c r="I20" s="9">
        <f t="shared" si="1"/>
        <v>237.7725</v>
      </c>
      <c r="J20" s="9">
        <f t="shared" si="1"/>
        <v>135.87</v>
      </c>
      <c r="K20" s="25">
        <f>K10*SUM(K16:K19)</f>
        <v>475.545</v>
      </c>
    </row>
    <row r="21" spans="1:11" ht="12.75">
      <c r="A21" s="30"/>
      <c r="B21" s="3"/>
      <c r="C21" s="3"/>
      <c r="D21" s="3"/>
      <c r="E21" s="3"/>
      <c r="F21" s="3"/>
      <c r="G21" s="3"/>
      <c r="K21" s="20"/>
    </row>
    <row r="22" spans="1:11" s="1" customFormat="1" ht="12.75">
      <c r="A22" s="31" t="s">
        <v>0</v>
      </c>
      <c r="B22" s="37">
        <f>B13-B20</f>
        <v>491.8</v>
      </c>
      <c r="C22" s="37">
        <f>C13-C20</f>
        <v>344.26</v>
      </c>
      <c r="D22" s="37">
        <f>D13-D20</f>
        <v>817.6175</v>
      </c>
      <c r="E22" s="37">
        <f>E13-E20</f>
        <v>1635.235</v>
      </c>
      <c r="F22" s="37">
        <f>F13-F20</f>
        <v>3270.47</v>
      </c>
      <c r="G22" s="37">
        <f>G13-G20</f>
        <v>245.9</v>
      </c>
      <c r="H22" s="37">
        <f>H13-H20</f>
        <v>150.61374999999998</v>
      </c>
      <c r="I22" s="37">
        <f>I13-I20</f>
        <v>301.22749999999996</v>
      </c>
      <c r="J22" s="37">
        <f>J13-J20</f>
        <v>172.13</v>
      </c>
      <c r="K22" s="38">
        <f>K13-K20</f>
        <v>602.4549999999999</v>
      </c>
    </row>
    <row r="23" spans="1:11" ht="12.75">
      <c r="A23" s="32" t="s">
        <v>14</v>
      </c>
      <c r="B23" s="33">
        <f>B22/B13</f>
        <v>0.5588636363636363</v>
      </c>
      <c r="C23" s="33">
        <f aca="true" t="shared" si="2" ref="C23:J23">C22/C13</f>
        <v>0.5588636363636363</v>
      </c>
      <c r="D23" s="33">
        <f t="shared" si="2"/>
        <v>0.5588636363636363</v>
      </c>
      <c r="E23" s="33">
        <f t="shared" si="2"/>
        <v>0.5588636363636363</v>
      </c>
      <c r="F23" s="33">
        <f t="shared" si="2"/>
        <v>0.5588636363636363</v>
      </c>
      <c r="G23" s="33">
        <f t="shared" si="2"/>
        <v>0.5588636363636363</v>
      </c>
      <c r="H23" s="33">
        <f t="shared" si="2"/>
        <v>0.5588636363636363</v>
      </c>
      <c r="I23" s="33">
        <f t="shared" si="2"/>
        <v>0.5588636363636363</v>
      </c>
      <c r="J23" s="33">
        <f t="shared" si="2"/>
        <v>0.5588636363636363</v>
      </c>
      <c r="K23" s="34">
        <f>K22/K13</f>
        <v>0.5588636363636363</v>
      </c>
    </row>
    <row r="24" spans="1:11" ht="12.75">
      <c r="A24" s="32"/>
      <c r="B24" s="3"/>
      <c r="C24" s="3"/>
      <c r="D24" s="3"/>
      <c r="E24" s="3"/>
      <c r="F24" s="3"/>
      <c r="G24" s="3"/>
      <c r="K24" s="20"/>
    </row>
    <row r="25" spans="1:11" ht="12.75">
      <c r="A25" s="35" t="s">
        <v>15</v>
      </c>
      <c r="B25" s="3"/>
      <c r="C25" s="3"/>
      <c r="D25" s="3"/>
      <c r="E25" s="3"/>
      <c r="F25" s="3"/>
      <c r="G25" s="3"/>
      <c r="K25" s="20"/>
    </row>
    <row r="26" spans="1:11" s="54" customFormat="1" ht="12.75">
      <c r="A26" s="51" t="s">
        <v>45</v>
      </c>
      <c r="B26" s="52">
        <v>100</v>
      </c>
      <c r="C26" s="52">
        <v>100</v>
      </c>
      <c r="D26" s="52">
        <v>165</v>
      </c>
      <c r="E26" s="52">
        <v>165</v>
      </c>
      <c r="F26" s="52">
        <v>165</v>
      </c>
      <c r="G26" s="52">
        <v>30</v>
      </c>
      <c r="H26" s="52">
        <v>30</v>
      </c>
      <c r="I26" s="52">
        <v>30</v>
      </c>
      <c r="J26" s="52">
        <v>30</v>
      </c>
      <c r="K26" s="53">
        <v>30</v>
      </c>
    </row>
    <row r="27" spans="1:11" ht="12.75">
      <c r="A27" s="19" t="s">
        <v>16</v>
      </c>
      <c r="B27" s="11">
        <f>B26*B8</f>
        <v>100</v>
      </c>
      <c r="C27" s="11">
        <f aca="true" t="shared" si="3" ref="C27:K27">C26*C8</f>
        <v>100</v>
      </c>
      <c r="D27" s="11">
        <f t="shared" si="3"/>
        <v>165</v>
      </c>
      <c r="E27" s="11">
        <f t="shared" si="3"/>
        <v>330</v>
      </c>
      <c r="F27" s="11">
        <f t="shared" si="3"/>
        <v>660</v>
      </c>
      <c r="G27" s="11">
        <f t="shared" si="3"/>
        <v>30</v>
      </c>
      <c r="H27" s="11">
        <f t="shared" si="3"/>
        <v>30</v>
      </c>
      <c r="I27" s="11">
        <f t="shared" si="3"/>
        <v>60</v>
      </c>
      <c r="J27" s="11">
        <f t="shared" si="3"/>
        <v>60</v>
      </c>
      <c r="K27" s="11">
        <f t="shared" si="3"/>
        <v>120</v>
      </c>
    </row>
    <row r="28" spans="1:11" s="54" customFormat="1" ht="12.75">
      <c r="A28" s="51" t="s">
        <v>46</v>
      </c>
      <c r="B28" s="55">
        <v>0</v>
      </c>
      <c r="C28" s="55">
        <v>0</v>
      </c>
      <c r="D28" s="55">
        <v>0</v>
      </c>
      <c r="E28" s="55">
        <v>1</v>
      </c>
      <c r="F28" s="55">
        <v>4</v>
      </c>
      <c r="G28" s="55">
        <v>0</v>
      </c>
      <c r="H28" s="55">
        <v>0</v>
      </c>
      <c r="I28" s="55">
        <v>1</v>
      </c>
      <c r="J28" s="55">
        <v>1</v>
      </c>
      <c r="K28" s="55">
        <v>4</v>
      </c>
    </row>
    <row r="29" spans="1:11" s="54" customFormat="1" ht="12.75">
      <c r="A29" s="51" t="s">
        <v>47</v>
      </c>
      <c r="B29" s="56">
        <v>10</v>
      </c>
      <c r="C29" s="56">
        <v>10</v>
      </c>
      <c r="D29" s="56">
        <v>10</v>
      </c>
      <c r="E29" s="56">
        <v>10</v>
      </c>
      <c r="F29" s="56">
        <v>10</v>
      </c>
      <c r="G29" s="56">
        <v>10</v>
      </c>
      <c r="H29" s="56">
        <v>10</v>
      </c>
      <c r="I29" s="56">
        <v>10</v>
      </c>
      <c r="J29" s="56">
        <v>10</v>
      </c>
      <c r="K29" s="56">
        <v>10</v>
      </c>
    </row>
    <row r="30" spans="1:11" ht="12.75">
      <c r="A30" s="19" t="s">
        <v>17</v>
      </c>
      <c r="B30" s="11">
        <f>B28*B29*B9</f>
        <v>0</v>
      </c>
      <c r="C30" s="11">
        <f>C28*C29*C9</f>
        <v>0</v>
      </c>
      <c r="D30" s="11">
        <f>D28*D29*D9</f>
        <v>0</v>
      </c>
      <c r="E30" s="11">
        <f>E28*E29*E9</f>
        <v>190</v>
      </c>
      <c r="F30" s="11">
        <f>F28*F29*F9</f>
        <v>760</v>
      </c>
      <c r="G30" s="11">
        <f>G28*G29*G9</f>
        <v>0</v>
      </c>
      <c r="H30" s="11">
        <f>H28*H29*H9</f>
        <v>0</v>
      </c>
      <c r="I30" s="11">
        <f>I28*I29*I9</f>
        <v>35</v>
      </c>
      <c r="J30" s="11">
        <f>J28*J29*J9</f>
        <v>35</v>
      </c>
      <c r="K30" s="11">
        <f>K28*K29*K9</f>
        <v>140</v>
      </c>
    </row>
    <row r="31" spans="1:11" ht="12.75">
      <c r="A31" s="19" t="s">
        <v>18</v>
      </c>
      <c r="B31" s="11">
        <f>B30*0.1</f>
        <v>0</v>
      </c>
      <c r="C31" s="11">
        <f aca="true" t="shared" si="4" ref="C31:J31">C30*0.1</f>
        <v>0</v>
      </c>
      <c r="D31" s="11">
        <f t="shared" si="4"/>
        <v>0</v>
      </c>
      <c r="E31" s="11">
        <f t="shared" si="4"/>
        <v>19</v>
      </c>
      <c r="F31" s="11">
        <f t="shared" si="4"/>
        <v>76</v>
      </c>
      <c r="G31" s="11">
        <f t="shared" si="4"/>
        <v>0</v>
      </c>
      <c r="H31" s="11">
        <f t="shared" si="4"/>
        <v>0</v>
      </c>
      <c r="I31" s="11">
        <f t="shared" si="4"/>
        <v>3.5</v>
      </c>
      <c r="J31" s="11">
        <f t="shared" si="4"/>
        <v>3.5</v>
      </c>
      <c r="K31" s="11">
        <f>K30*0.1</f>
        <v>14</v>
      </c>
    </row>
    <row r="32" spans="1:11" ht="12.75">
      <c r="A32" s="19" t="s">
        <v>19</v>
      </c>
      <c r="B32" s="11">
        <v>0</v>
      </c>
      <c r="C32" s="11">
        <v>0</v>
      </c>
      <c r="D32" s="11">
        <v>0</v>
      </c>
      <c r="E32" s="11"/>
      <c r="F32" s="11"/>
      <c r="G32" s="11">
        <v>0</v>
      </c>
      <c r="H32" s="11">
        <v>0</v>
      </c>
      <c r="I32" s="11"/>
      <c r="J32" s="11"/>
      <c r="K32" s="21"/>
    </row>
    <row r="33" spans="1:11" ht="12.75">
      <c r="A33" s="19" t="s">
        <v>31</v>
      </c>
      <c r="B33" s="11"/>
      <c r="C33" s="11"/>
      <c r="D33" s="11"/>
      <c r="E33" s="11"/>
      <c r="F33" s="11"/>
      <c r="G33" s="11"/>
      <c r="H33" s="11"/>
      <c r="I33" s="11"/>
      <c r="J33" s="11"/>
      <c r="K33" s="21"/>
    </row>
    <row r="34" spans="1:11" ht="12.75">
      <c r="A34" s="19" t="s">
        <v>20</v>
      </c>
      <c r="B34" s="11">
        <v>10</v>
      </c>
      <c r="C34" s="11">
        <v>10</v>
      </c>
      <c r="D34" s="11">
        <v>10</v>
      </c>
      <c r="E34" s="11">
        <v>20</v>
      </c>
      <c r="F34" s="11">
        <v>40</v>
      </c>
      <c r="G34" s="11">
        <v>5</v>
      </c>
      <c r="H34" s="11">
        <v>5</v>
      </c>
      <c r="I34" s="11">
        <v>5</v>
      </c>
      <c r="J34" s="11">
        <v>5</v>
      </c>
      <c r="K34" s="21">
        <v>5</v>
      </c>
    </row>
    <row r="35" spans="1:11" ht="12.75">
      <c r="A35" s="19" t="s">
        <v>40</v>
      </c>
      <c r="B35" s="11"/>
      <c r="C35" s="11"/>
      <c r="D35" s="11"/>
      <c r="E35" s="11"/>
      <c r="F35" s="11"/>
      <c r="G35" s="11"/>
      <c r="H35" s="11"/>
      <c r="I35" s="11"/>
      <c r="J35" s="11"/>
      <c r="K35" s="21"/>
    </row>
    <row r="36" spans="1:11" ht="12.75">
      <c r="A36" s="19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21"/>
    </row>
    <row r="37" spans="1:11" ht="12.75">
      <c r="A37" s="19" t="s">
        <v>21</v>
      </c>
      <c r="B37" s="11">
        <v>0</v>
      </c>
      <c r="C37" s="11">
        <v>0</v>
      </c>
      <c r="D37" s="11">
        <v>0</v>
      </c>
      <c r="E37" s="11">
        <v>10</v>
      </c>
      <c r="F37" s="11">
        <v>10</v>
      </c>
      <c r="G37" s="11">
        <v>0</v>
      </c>
      <c r="H37" s="11">
        <v>0</v>
      </c>
      <c r="I37" s="11">
        <v>5</v>
      </c>
      <c r="J37" s="11">
        <v>5</v>
      </c>
      <c r="K37" s="21">
        <v>20</v>
      </c>
    </row>
    <row r="38" spans="1:11" ht="12.75">
      <c r="A38" s="19" t="s">
        <v>43</v>
      </c>
      <c r="B38" s="11">
        <v>2.5</v>
      </c>
      <c r="C38" s="11">
        <v>2.5</v>
      </c>
      <c r="D38" s="11">
        <v>2.5</v>
      </c>
      <c r="E38" s="11">
        <v>5</v>
      </c>
      <c r="F38" s="11">
        <v>10</v>
      </c>
      <c r="G38" s="11">
        <v>2.5</v>
      </c>
      <c r="H38" s="11">
        <v>2.5</v>
      </c>
      <c r="I38" s="11">
        <v>5</v>
      </c>
      <c r="J38" s="11">
        <v>5</v>
      </c>
      <c r="K38" s="21">
        <v>10</v>
      </c>
    </row>
    <row r="39" spans="1:11" ht="13.5" thickBot="1">
      <c r="A39" s="22" t="s">
        <v>8</v>
      </c>
      <c r="B39" s="8"/>
      <c r="C39" s="8"/>
      <c r="D39" s="8"/>
      <c r="E39" s="8"/>
      <c r="F39" s="8"/>
      <c r="G39" s="8"/>
      <c r="H39" s="8"/>
      <c r="I39" s="8"/>
      <c r="J39" s="8"/>
      <c r="K39" s="23"/>
    </row>
    <row r="40" spans="1:11" ht="13.5" thickBot="1">
      <c r="A40" s="36" t="s">
        <v>22</v>
      </c>
      <c r="B40" s="9">
        <f>SUM(B30:B39)+B27</f>
        <v>112.5</v>
      </c>
      <c r="C40" s="9">
        <f>SUM(C30:C39)+C27</f>
        <v>112.5</v>
      </c>
      <c r="D40" s="9">
        <f>SUM(D30:D39)+D27</f>
        <v>177.5</v>
      </c>
      <c r="E40" s="9">
        <f>SUM(E30:E39)+E27</f>
        <v>574</v>
      </c>
      <c r="F40" s="9">
        <f>SUM(F30:F39)+F27</f>
        <v>1556</v>
      </c>
      <c r="G40" s="9">
        <f>SUM(G30:G39)+G27</f>
        <v>37.5</v>
      </c>
      <c r="H40" s="9">
        <f>SUM(H30:H39)+H27</f>
        <v>37.5</v>
      </c>
      <c r="I40" s="9">
        <f>SUM(I30:I39)+I27</f>
        <v>113.5</v>
      </c>
      <c r="J40" s="9">
        <f>SUM(J30:J39)+J27</f>
        <v>113.5</v>
      </c>
      <c r="K40" s="9">
        <f>SUM(K30:K39)+K27</f>
        <v>309</v>
      </c>
    </row>
    <row r="41" spans="1:11" ht="12.75">
      <c r="A41" s="32"/>
      <c r="B41" s="11"/>
      <c r="C41" s="11"/>
      <c r="D41" s="11"/>
      <c r="E41" s="11"/>
      <c r="F41" s="11"/>
      <c r="G41" s="11"/>
      <c r="H41" s="11"/>
      <c r="I41" s="11"/>
      <c r="J41" s="11"/>
      <c r="K41" s="21"/>
    </row>
    <row r="42" spans="1:11" s="1" customFormat="1" ht="12.75">
      <c r="A42" s="31" t="s">
        <v>23</v>
      </c>
      <c r="B42" s="37">
        <f>B22-B40</f>
        <v>379.3</v>
      </c>
      <c r="C42" s="37">
        <f>C22-C40</f>
        <v>231.76</v>
      </c>
      <c r="D42" s="37">
        <f>D22-D40</f>
        <v>640.1175</v>
      </c>
      <c r="E42" s="37">
        <f>E22-E40</f>
        <v>1061.235</v>
      </c>
      <c r="F42" s="37">
        <f>F22-F40</f>
        <v>1714.4699999999998</v>
      </c>
      <c r="G42" s="37">
        <f>G22-G40</f>
        <v>208.4</v>
      </c>
      <c r="H42" s="37">
        <f>H22-H40</f>
        <v>113.11374999999998</v>
      </c>
      <c r="I42" s="37">
        <f>I22-I40</f>
        <v>187.72749999999996</v>
      </c>
      <c r="J42" s="37">
        <f>J22-J40</f>
        <v>58.629999999999995</v>
      </c>
      <c r="K42" s="37">
        <f>K22-K40</f>
        <v>293.4549999999999</v>
      </c>
    </row>
    <row r="43" spans="1:11" s="6" customFormat="1" ht="12.75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1"/>
    </row>
    <row r="44" spans="1:11" ht="12.75">
      <c r="A44" s="35" t="s">
        <v>24</v>
      </c>
      <c r="B44" s="11"/>
      <c r="C44" s="11"/>
      <c r="D44" s="11"/>
      <c r="E44" s="11"/>
      <c r="F44" s="11"/>
      <c r="G44" s="11"/>
      <c r="H44" s="11"/>
      <c r="I44" s="11"/>
      <c r="J44" s="11"/>
      <c r="K44" s="21"/>
    </row>
    <row r="45" spans="1:11" ht="12.75">
      <c r="A45" s="19" t="s">
        <v>25</v>
      </c>
      <c r="B45" s="11">
        <f aca="true" t="shared" si="5" ref="B45:I45">B42*0.1</f>
        <v>37.93</v>
      </c>
      <c r="C45" s="11">
        <f t="shared" si="5"/>
        <v>23.176000000000002</v>
      </c>
      <c r="D45" s="11">
        <f t="shared" si="5"/>
        <v>64.01174999999999</v>
      </c>
      <c r="E45" s="11">
        <f t="shared" si="5"/>
        <v>106.12349999999999</v>
      </c>
      <c r="F45" s="11">
        <f t="shared" si="5"/>
        <v>171.447</v>
      </c>
      <c r="G45" s="11">
        <f t="shared" si="5"/>
        <v>20.840000000000003</v>
      </c>
      <c r="H45" s="11">
        <f t="shared" si="5"/>
        <v>11.311374999999998</v>
      </c>
      <c r="I45" s="11">
        <f t="shared" si="5"/>
        <v>18.77275</v>
      </c>
      <c r="J45" s="11">
        <f>J42*0.1</f>
        <v>5.8629999999999995</v>
      </c>
      <c r="K45" s="21">
        <f>K42*0.1</f>
        <v>29.345499999999994</v>
      </c>
    </row>
    <row r="46" spans="1:11" ht="13.5" thickBot="1">
      <c r="A46" s="22" t="s">
        <v>1</v>
      </c>
      <c r="B46" s="8">
        <f aca="true" t="shared" si="6" ref="B46:I46">B42*0.05</f>
        <v>18.965</v>
      </c>
      <c r="C46" s="8">
        <f t="shared" si="6"/>
        <v>11.588000000000001</v>
      </c>
      <c r="D46" s="8">
        <f t="shared" si="6"/>
        <v>32.005874999999996</v>
      </c>
      <c r="E46" s="8">
        <f t="shared" si="6"/>
        <v>53.061749999999996</v>
      </c>
      <c r="F46" s="8">
        <f t="shared" si="6"/>
        <v>85.7235</v>
      </c>
      <c r="G46" s="8">
        <f t="shared" si="6"/>
        <v>10.420000000000002</v>
      </c>
      <c r="H46" s="8">
        <f t="shared" si="6"/>
        <v>5.655687499999999</v>
      </c>
      <c r="I46" s="8">
        <f t="shared" si="6"/>
        <v>9.386375</v>
      </c>
      <c r="J46" s="8">
        <f>J42*0.05</f>
        <v>2.9314999999999998</v>
      </c>
      <c r="K46" s="23">
        <f>K42*0.05</f>
        <v>14.672749999999997</v>
      </c>
    </row>
    <row r="47" spans="1:11" ht="13.5" thickBot="1">
      <c r="A47" s="42" t="s">
        <v>26</v>
      </c>
      <c r="B47" s="10">
        <f>SUM(B45:B46)</f>
        <v>56.894999999999996</v>
      </c>
      <c r="C47" s="10">
        <f aca="true" t="shared" si="7" ref="C47:J47">SUM(C45:C46)</f>
        <v>34.764</v>
      </c>
      <c r="D47" s="10">
        <f t="shared" si="7"/>
        <v>96.01762499999998</v>
      </c>
      <c r="E47" s="10">
        <f t="shared" si="7"/>
        <v>159.18525</v>
      </c>
      <c r="F47" s="10">
        <f t="shared" si="7"/>
        <v>257.1705</v>
      </c>
      <c r="G47" s="10">
        <f t="shared" si="7"/>
        <v>31.260000000000005</v>
      </c>
      <c r="H47" s="9">
        <f t="shared" si="7"/>
        <v>16.967062499999997</v>
      </c>
      <c r="I47" s="9">
        <f t="shared" si="7"/>
        <v>28.159124999999996</v>
      </c>
      <c r="J47" s="9">
        <f t="shared" si="7"/>
        <v>8.7945</v>
      </c>
      <c r="K47" s="25">
        <f>SUM(K45:K46)</f>
        <v>44.018249999999995</v>
      </c>
    </row>
    <row r="48" spans="1:11" ht="12.75">
      <c r="A48" s="32"/>
      <c r="B48" s="11"/>
      <c r="C48" s="11"/>
      <c r="D48" s="11"/>
      <c r="E48" s="11"/>
      <c r="F48" s="11"/>
      <c r="G48" s="11"/>
      <c r="H48" s="11"/>
      <c r="I48" s="11"/>
      <c r="J48" s="11"/>
      <c r="K48" s="21"/>
    </row>
    <row r="49" spans="1:11" s="1" customFormat="1" ht="12.75">
      <c r="A49" s="31" t="s">
        <v>27</v>
      </c>
      <c r="B49" s="37">
        <f>B42-B47</f>
        <v>322.40500000000003</v>
      </c>
      <c r="C49" s="37">
        <f>C42-C47</f>
        <v>196.99599999999998</v>
      </c>
      <c r="D49" s="37">
        <f>D42-D47</f>
        <v>544.099875</v>
      </c>
      <c r="E49" s="37">
        <f>E42-E47</f>
        <v>902.0497499999999</v>
      </c>
      <c r="F49" s="37">
        <f>F42-F47</f>
        <v>1457.2994999999999</v>
      </c>
      <c r="G49" s="37">
        <f>G42-G47</f>
        <v>177.14</v>
      </c>
      <c r="H49" s="37">
        <f>H42-H47</f>
        <v>96.14668749999998</v>
      </c>
      <c r="I49" s="37">
        <f>I42-I47</f>
        <v>159.56837499999997</v>
      </c>
      <c r="J49" s="37">
        <f>J42-J47</f>
        <v>49.835499999999996</v>
      </c>
      <c r="K49" s="38">
        <f>K42-K47</f>
        <v>249.43674999999993</v>
      </c>
    </row>
    <row r="50" spans="1:11" ht="12.75">
      <c r="A50" s="32"/>
      <c r="B50" s="3"/>
      <c r="C50" s="3"/>
      <c r="D50" s="3"/>
      <c r="E50" s="3"/>
      <c r="F50" s="3"/>
      <c r="G50" s="3"/>
      <c r="K50" s="20"/>
    </row>
    <row r="51" spans="1:11" ht="12.75">
      <c r="A51" s="32"/>
      <c r="B51" s="3"/>
      <c r="C51" s="3"/>
      <c r="D51" s="3"/>
      <c r="E51" s="3"/>
      <c r="F51" s="3"/>
      <c r="G51" s="3"/>
      <c r="K51" s="20"/>
    </row>
    <row r="52" spans="1:11" ht="12.75">
      <c r="A52" s="32" t="s">
        <v>33</v>
      </c>
      <c r="B52" s="3">
        <v>11</v>
      </c>
      <c r="C52" s="3">
        <v>11</v>
      </c>
      <c r="D52" s="3">
        <v>23</v>
      </c>
      <c r="E52" s="3">
        <v>24</v>
      </c>
      <c r="F52" s="3">
        <v>24</v>
      </c>
      <c r="G52" s="3">
        <v>6.5</v>
      </c>
      <c r="H52" s="3">
        <v>6</v>
      </c>
      <c r="I52" s="3">
        <v>6</v>
      </c>
      <c r="J52" s="3">
        <v>6</v>
      </c>
      <c r="K52" s="20">
        <v>6</v>
      </c>
    </row>
    <row r="53" spans="1:11" s="1" customFormat="1" ht="12.75">
      <c r="A53" s="43" t="s">
        <v>34</v>
      </c>
      <c r="B53" s="44">
        <f>B49/(B52*2)</f>
        <v>14.654772727272729</v>
      </c>
      <c r="C53" s="44">
        <f>C49/(C52*2)</f>
        <v>8.954363636363636</v>
      </c>
      <c r="D53" s="44">
        <f>D49/(D52*2)</f>
        <v>11.828258152173913</v>
      </c>
      <c r="E53" s="44">
        <f>E49/(E52*2)</f>
        <v>18.792703125</v>
      </c>
      <c r="F53" s="44">
        <f>F49/(F52*2)</f>
        <v>30.360406249999997</v>
      </c>
      <c r="G53" s="44">
        <f>G49/(G52*2)</f>
        <v>13.626153846153844</v>
      </c>
      <c r="H53" s="47">
        <f>H49/(H52*2)</f>
        <v>8.012223958333331</v>
      </c>
      <c r="I53" s="47">
        <f>I49/(I52*2)</f>
        <v>13.297364583333332</v>
      </c>
      <c r="J53" s="47">
        <f>J49/(J52*2)</f>
        <v>4.152958333333333</v>
      </c>
      <c r="K53" s="45">
        <f>K49/(K52*2)</f>
        <v>20.786395833333327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2003-05-15T06:29:30Z</dcterms:created>
  <dcterms:modified xsi:type="dcterms:W3CDTF">2003-06-03T09:24:14Z</dcterms:modified>
  <cp:category/>
  <cp:version/>
  <cp:contentType/>
  <cp:contentStatus/>
</cp:coreProperties>
</file>